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<sst xmlns="http://schemas.openxmlformats.org/spreadsheetml/2006/main" count="46" uniqueCount="43">
  <si>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SPEED</t>
  </si>
  <si>
    <t>FROM</t>
  </si>
  <si>
    <t>VEHICLE</t>
  </si>
  <si>
    <t xml:space="preserve">         DEFORMATION</t>
  </si>
  <si>
    <t>L  =</t>
  </si>
  <si>
    <t>Damage Width in Inches</t>
  </si>
  <si>
    <t>A &amp; B  =</t>
  </si>
  <si>
    <t>Stiffness Coefficients</t>
  </si>
  <si>
    <t xml:space="preserve">      G  =</t>
  </si>
  <si>
    <t>A2/2B</t>
  </si>
  <si>
    <t>n =</t>
  </si>
  <si>
    <t>Angle of Attack at Impact (Local Axis)</t>
  </si>
  <si>
    <t>SpeedH =</t>
  </si>
  <si>
    <t xml:space="preserve">Speed Range High End </t>
  </si>
  <si>
    <t xml:space="preserve">SpeedL = </t>
  </si>
  <si>
    <t>Speed Range Low End</t>
  </si>
  <si>
    <t>A  =</t>
  </si>
  <si>
    <t>Weight =</t>
  </si>
  <si>
    <t>C1 =</t>
  </si>
  <si>
    <t>B  =</t>
  </si>
  <si>
    <t>C2 =</t>
  </si>
  <si>
    <t>Energy =</t>
  </si>
  <si>
    <t>ft/lbs</t>
  </si>
  <si>
    <t>C3 =</t>
  </si>
  <si>
    <t>G  =</t>
  </si>
  <si>
    <t>C4 =</t>
  </si>
  <si>
    <t>SpeedH  =</t>
  </si>
  <si>
    <t>MPH</t>
  </si>
  <si>
    <t>C5 =</t>
  </si>
  <si>
    <t>SpeedL  =</t>
  </si>
  <si>
    <t>C6 =</t>
  </si>
  <si>
    <t>Energy  =</t>
  </si>
  <si>
    <t>(L/5)[(A/2)(C1+ 2C2 + 2C3 + 2C4 + C5 +C6) + (B/6)(C12+ 2C22+ 2C32+ 2C42+ 2C52+ C62+ C1C2 + C2C3 + C3C4 + C4C5 + C5C6) + 5G][1+ tan2 n)</t>
  </si>
  <si>
    <t>in/lbs</t>
  </si>
  <si>
    <t>Speed  =</t>
  </si>
  <si>
    <t>((Square Root[{2(E/12)g}/W]))/1.466</t>
  </si>
  <si>
    <t>SPEED FROM DEFORMATION</t>
  </si>
  <si>
    <t xml:space="preserve">          MATHEMATICS</t>
  </si>
  <si>
    <t>© 2001  Commonwealth Transportation Consultants</t>
  </si>
  <si>
    <t xml:space="preserve">**     Investigators should refer to SAE Paper 880072, Measuring Protocol for Quantifying Vehicle Damage from an Energy </t>
  </si>
  <si>
    <t>Basis Point of View, when determining Field L and crush measurments.</t>
  </si>
  <si>
    <t>Commonwealth Transportation Consultants</t>
  </si>
  <si>
    <t>Insert data in Red cells.  Tab out to receive results on Green cells.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</si>
</sst>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10"/>
      <name val="Arial"/>
      <family val="0"/>
    </font>
    <font>
      <sz val="10"/>
      <color indexed="11"/>
      <name val="Arial"/>
      <family val="0"/>
    </font>
    <font>
      <sz val="10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49" fontId="5" fillId="2" borderId="0" xfId="0" applyFont="1" applyFill="1" applyAlignment="1">
      <alignment/>
    </xf>
    <xf numFmtId="49" fontId="5" fillId="2" borderId="0" xfId="0" applyFont="1" applyFill="1" applyAlignment="1">
      <alignment horizontal="left"/>
    </xf>
    <xf numFmtId="49" fontId="1" fillId="2" borderId="0" xfId="0" applyFill="1" applyAlignment="1">
      <alignment horizontal="center"/>
    </xf>
    <xf numFmtId="49" fontId="0" fillId="2" borderId="0" xfId="0" applyFill="1" applyAlignment="1">
      <alignment/>
    </xf>
    <xf numFmtId="49" fontId="1" fillId="2" borderId="0" xfId="0" applyFill="1" applyAlignment="1">
      <alignment/>
    </xf>
    <xf numFmtId="0" fontId="1" fillId="2" borderId="0" xfId="0" applyFill="1" applyAlignment="1">
      <alignment horizontal="center"/>
    </xf>
    <xf numFmtId="0" fontId="1" fillId="2" borderId="0" xfId="0" applyFill="1" applyAlignment="1">
      <alignment/>
    </xf>
    <xf numFmtId="2" fontId="4" fillId="2" borderId="1" xfId="0" applyFont="1" applyFill="1" applyBorder="1" applyAlignment="1" applyProtection="1">
      <alignment/>
      <protection locked="0"/>
    </xf>
    <xf numFmtId="0" fontId="0" fillId="2" borderId="0" xfId="0" applyFill="1" applyAlignment="1">
      <alignment horizontal="center"/>
    </xf>
    <xf numFmtId="2" fontId="0" fillId="2" borderId="0" xfId="0" applyFill="1" applyAlignment="1">
      <alignment/>
    </xf>
    <xf numFmtId="2" fontId="4" fillId="2" borderId="2" xfId="0" applyFont="1" applyFill="1" applyBorder="1" applyAlignment="1">
      <alignment/>
    </xf>
    <xf numFmtId="1" fontId="4" fillId="2" borderId="1" xfId="0" applyFont="1" applyFill="1" applyBorder="1" applyAlignment="1" applyProtection="1">
      <alignment/>
      <protection locked="0"/>
    </xf>
    <xf numFmtId="2" fontId="2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3" xfId="0" applyFill="1" applyBorder="1" applyAlignment="1">
      <alignment/>
    </xf>
    <xf numFmtId="4" fontId="4" fillId="2" borderId="2" xfId="0" applyNumberFormat="1" applyFont="1" applyFill="1" applyBorder="1" applyAlignment="1">
      <alignment/>
    </xf>
    <xf numFmtId="4" fontId="4" fillId="2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FFCCFF"/>
      <rgbColor rgb="00FF99FF"/>
      <rgbColor rgb="00FF66FF"/>
      <rgbColor rgb="00FF33FF"/>
      <rgbColor rgb="00FF00FF"/>
      <rgbColor rgb="00FFFFCC"/>
      <rgbColor rgb="00FFCCCC"/>
      <rgbColor rgb="00FF99CC"/>
      <rgbColor rgb="00FF66CC"/>
      <rgbColor rgb="00FF33CC"/>
      <rgbColor rgb="00FF00CC"/>
      <rgbColor rgb="00FFFF99"/>
      <rgbColor rgb="00FFCC99"/>
      <rgbColor rgb="00FF9999"/>
      <rgbColor rgb="00FF6699"/>
      <rgbColor rgb="00FF3399"/>
      <rgbColor rgb="00FF0099"/>
      <rgbColor rgb="00CCFFFF"/>
      <rgbColor rgb="00CCCCFF"/>
      <rgbColor rgb="00CC99FF"/>
      <rgbColor rgb="00CC66FF"/>
      <rgbColor rgb="00CC33FF"/>
      <rgbColor rgb="00CC00FF"/>
      <rgbColor rgb="00CCFFCC"/>
      <rgbColor rgb="00CCCCCC"/>
      <rgbColor rgb="00CC99CC"/>
      <rgbColor rgb="00CC66CC"/>
      <rgbColor rgb="00CC33CC"/>
      <rgbColor rgb="00CC00CC"/>
      <rgbColor rgb="00CCFF99"/>
      <rgbColor rgb="00CCCC99"/>
      <rgbColor rgb="00CC9999"/>
      <rgbColor rgb="00CC6699"/>
      <rgbColor rgb="00CC3399"/>
      <rgbColor rgb="00CC0099"/>
      <rgbColor rgb="0099FFFF"/>
      <rgbColor rgb="0099CCFF"/>
      <rgbColor rgb="009999FF"/>
      <rgbColor rgb="009966FF"/>
      <rgbColor rgb="009933FF"/>
      <rgbColor rgb="009900FF"/>
      <rgbColor rgb="0099FFCC"/>
      <rgbColor rgb="0099CCCC"/>
      <rgbColor rgb="009999CC"/>
      <rgbColor rgb="009966CC"/>
      <rgbColor rgb="009933CC"/>
      <rgbColor rgb="009900CC"/>
      <rgbColor rgb="0099FF99"/>
      <rgbColor rgb="0099CC99"/>
      <rgbColor rgb="00999999"/>
      <rgbColor rgb="00996699"/>
      <rgbColor rgb="009933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showOutlineSymbols="0" zoomScaleSheetLayoutView="100" workbookViewId="0" topLeftCell="A1">
      <selection activeCell="A12" sqref="A12"/>
    </sheetView>
  </sheetViews>
  <sheetFormatPr defaultColWidth="9.140625" defaultRowHeight="12.75" customHeight="1"/>
  <cols>
    <col min="1" max="1" width="10.7109375" style="1" customWidth="1"/>
    <col min="2" max="2" width="13.7109375" style="1" customWidth="1"/>
    <col min="3" max="3" width="14.7109375" style="1" customWidth="1"/>
    <col min="4" max="4" width="11.7109375" style="1" customWidth="1"/>
    <col min="5" max="5" width="13.8515625" style="0" customWidth="1"/>
    <col min="6" max="6" width="9.7109375" style="1" customWidth="1"/>
    <col min="7" max="7" width="10.7109375" style="1" customWidth="1"/>
    <col min="8" max="8" width="11.8515625" style="0" customWidth="1"/>
    <col min="9" max="9" width="11.7109375" style="1" customWidth="1"/>
    <col min="10" max="10" width="9.7109375" style="1" customWidth="1"/>
  </cols>
  <sheetData>
    <row r="1" spans="1:11" ht="25.5" customHeight="1">
      <c r="A1" s="5"/>
      <c r="B1" s="5"/>
      <c r="C1" s="6" t="s">
        <v>41</v>
      </c>
      <c r="D1" s="5"/>
      <c r="E1" s="7"/>
      <c r="F1" s="5"/>
      <c r="G1" s="5"/>
      <c r="H1" s="7"/>
      <c r="I1" s="5"/>
      <c r="J1" s="5"/>
      <c r="K1" s="7"/>
    </row>
    <row r="2" spans="1:11" ht="12.75" customHeight="1">
      <c r="A2" s="5"/>
      <c r="B2" s="5"/>
      <c r="C2" s="5"/>
      <c r="D2" s="5"/>
      <c r="E2" s="7"/>
      <c r="F2" s="5"/>
      <c r="G2" s="5"/>
      <c r="H2" s="7"/>
      <c r="I2" s="5"/>
      <c r="J2" s="5"/>
      <c r="K2" s="7"/>
    </row>
    <row r="3" spans="1:11" ht="12.75" customHeight="1">
      <c r="A3" s="5"/>
      <c r="B3" s="5"/>
      <c r="C3" s="8" t="s">
        <v>0</v>
      </c>
      <c r="D3" s="8" t="s">
        <v>1</v>
      </c>
      <c r="E3" s="8" t="s">
        <v>2</v>
      </c>
      <c r="F3" s="9" t="s">
        <v>3</v>
      </c>
      <c r="G3" s="5"/>
      <c r="H3" s="7"/>
      <c r="I3" s="5"/>
      <c r="J3" s="5"/>
      <c r="K3" s="7"/>
    </row>
    <row r="4" spans="1:11" ht="12.75" customHeight="1">
      <c r="A4" s="5"/>
      <c r="B4" s="5"/>
      <c r="C4" s="5"/>
      <c r="D4" s="5"/>
      <c r="E4" s="7"/>
      <c r="F4" s="5"/>
      <c r="G4" s="5"/>
      <c r="H4" s="7"/>
      <c r="I4" s="5"/>
      <c r="J4" s="5"/>
      <c r="K4" s="7"/>
    </row>
    <row r="5" spans="1:11" ht="12.75" customHeight="1">
      <c r="A5" s="21" t="s">
        <v>42</v>
      </c>
      <c r="B5" s="5"/>
      <c r="C5" s="5"/>
      <c r="D5" s="5"/>
      <c r="E5" s="7"/>
      <c r="F5" s="5"/>
      <c r="G5" s="5"/>
      <c r="H5" s="7"/>
      <c r="I5" s="5"/>
      <c r="J5" s="5"/>
      <c r="K5" s="7"/>
    </row>
    <row r="6" spans="1:11" ht="12.75" customHeight="1">
      <c r="A6" s="5"/>
      <c r="B6" s="5"/>
      <c r="C6" s="5"/>
      <c r="D6" s="5"/>
      <c r="E6" s="7"/>
      <c r="F6" s="5"/>
      <c r="G6" s="5"/>
      <c r="H6" s="7"/>
      <c r="I6" s="5"/>
      <c r="J6" s="5"/>
      <c r="K6" s="7"/>
    </row>
    <row r="7" spans="1:11" ht="12.75" customHeight="1">
      <c r="A7" s="10" t="s">
        <v>4</v>
      </c>
      <c r="B7" s="5" t="s">
        <v>5</v>
      </c>
      <c r="C7" s="11"/>
      <c r="D7" s="5"/>
      <c r="E7" s="12" t="s">
        <v>6</v>
      </c>
      <c r="F7" s="11" t="s">
        <v>7</v>
      </c>
      <c r="G7" s="5"/>
      <c r="H7" s="12" t="s">
        <v>8</v>
      </c>
      <c r="I7" s="11" t="s">
        <v>9</v>
      </c>
      <c r="J7" s="5"/>
      <c r="K7" s="7"/>
    </row>
    <row r="8" spans="1:11" ht="12.75" customHeight="1">
      <c r="A8" s="13" t="s">
        <v>10</v>
      </c>
      <c r="B8" s="5" t="s">
        <v>11</v>
      </c>
      <c r="C8" s="5"/>
      <c r="D8" s="5"/>
      <c r="E8" s="14" t="s">
        <v>12</v>
      </c>
      <c r="F8" s="5" t="s">
        <v>13</v>
      </c>
      <c r="G8" s="5"/>
      <c r="H8" s="14" t="s">
        <v>14</v>
      </c>
      <c r="I8" s="5" t="s">
        <v>15</v>
      </c>
      <c r="J8" s="5"/>
      <c r="K8" s="7"/>
    </row>
    <row r="9" spans="1:11" ht="12.75" customHeight="1" thickBot="1">
      <c r="A9" s="5"/>
      <c r="B9" s="5"/>
      <c r="C9" s="5"/>
      <c r="D9" s="5"/>
      <c r="E9" s="7"/>
      <c r="F9" s="5"/>
      <c r="G9" s="5"/>
      <c r="H9" s="7"/>
      <c r="I9" s="5"/>
      <c r="J9" s="5"/>
      <c r="K9" s="7"/>
    </row>
    <row r="10" spans="1:11" ht="12.75" customHeight="1" thickBot="1">
      <c r="A10" s="5"/>
      <c r="B10" s="5"/>
      <c r="C10" s="10" t="s">
        <v>4</v>
      </c>
      <c r="D10" s="15">
        <v>70</v>
      </c>
      <c r="E10" s="10" t="s">
        <v>16</v>
      </c>
      <c r="F10" s="15">
        <v>373</v>
      </c>
      <c r="G10" s="5"/>
      <c r="H10" s="12" t="s">
        <v>17</v>
      </c>
      <c r="I10" s="24">
        <v>4800</v>
      </c>
      <c r="J10" s="5"/>
      <c r="K10" s="7"/>
    </row>
    <row r="11" spans="1:11" ht="12.75" customHeight="1" thickBot="1">
      <c r="A11" s="5"/>
      <c r="B11" s="5"/>
      <c r="C11" s="16"/>
      <c r="D11" s="5"/>
      <c r="E11" s="7"/>
      <c r="F11" s="5"/>
      <c r="G11" s="5"/>
      <c r="H11" s="7"/>
      <c r="I11" s="5"/>
      <c r="J11" s="5"/>
      <c r="K11" s="7"/>
    </row>
    <row r="12" spans="1:11" ht="12.75" customHeight="1" thickBot="1">
      <c r="A12" s="5"/>
      <c r="B12" s="5"/>
      <c r="C12" s="10" t="s">
        <v>18</v>
      </c>
      <c r="D12" s="15">
        <v>48</v>
      </c>
      <c r="E12" s="10" t="s">
        <v>19</v>
      </c>
      <c r="F12" s="15">
        <v>38</v>
      </c>
      <c r="G12" s="5"/>
      <c r="H12" s="12"/>
      <c r="I12" s="17"/>
      <c r="J12" s="5"/>
      <c r="K12" s="7"/>
    </row>
    <row r="13" spans="1:11" ht="12.75" customHeight="1" thickBot="1">
      <c r="A13" s="5"/>
      <c r="B13" s="5"/>
      <c r="C13" s="10" t="s">
        <v>20</v>
      </c>
      <c r="D13" s="15">
        <v>41</v>
      </c>
      <c r="E13" s="16"/>
      <c r="F13" s="22"/>
      <c r="G13" s="5"/>
      <c r="H13" s="14" t="s">
        <v>21</v>
      </c>
      <c r="I13" s="23">
        <f>(B22)</f>
        <v>195996.0804093567</v>
      </c>
      <c r="J13" s="11" t="s">
        <v>22</v>
      </c>
      <c r="K13" s="7"/>
    </row>
    <row r="14" spans="1:11" ht="12.75" customHeight="1" thickBot="1">
      <c r="A14" s="5"/>
      <c r="B14" s="5"/>
      <c r="C14" s="10" t="s">
        <v>23</v>
      </c>
      <c r="D14" s="15">
        <v>34</v>
      </c>
      <c r="E14" s="10" t="s">
        <v>24</v>
      </c>
      <c r="F14" s="23">
        <v>1830.6447368421052</v>
      </c>
      <c r="G14" s="5"/>
      <c r="H14" s="7"/>
      <c r="I14" s="5"/>
      <c r="J14" s="5"/>
      <c r="K14" s="7"/>
    </row>
    <row r="15" spans="1:11" ht="12.75" customHeight="1" thickBot="1">
      <c r="A15" s="5"/>
      <c r="B15" s="5"/>
      <c r="C15" s="10" t="s">
        <v>25</v>
      </c>
      <c r="D15" s="15">
        <v>26</v>
      </c>
      <c r="E15" s="7"/>
      <c r="F15" s="5"/>
      <c r="G15" s="5"/>
      <c r="H15" s="12" t="s">
        <v>26</v>
      </c>
      <c r="I15" s="18">
        <f>(E22)</f>
        <v>35.53954379576271</v>
      </c>
      <c r="J15" s="5" t="s">
        <v>27</v>
      </c>
      <c r="K15" s="7"/>
    </row>
    <row r="16" spans="1:11" ht="12.75" customHeight="1" thickBot="1">
      <c r="A16" s="5"/>
      <c r="B16" s="5"/>
      <c r="C16" s="10" t="s">
        <v>28</v>
      </c>
      <c r="D16" s="15">
        <v>17.5</v>
      </c>
      <c r="E16" s="13" t="s">
        <v>10</v>
      </c>
      <c r="F16" s="19">
        <v>10</v>
      </c>
      <c r="G16" s="5"/>
      <c r="H16" s="14" t="s">
        <v>29</v>
      </c>
      <c r="I16" s="18">
        <f>PRODUCT(I15,0.7)</f>
        <v>24.877680657033896</v>
      </c>
      <c r="J16" s="5" t="s">
        <v>27</v>
      </c>
      <c r="K16" s="7"/>
    </row>
    <row r="17" spans="1:11" ht="12.75" customHeight="1" thickBot="1">
      <c r="A17" s="5"/>
      <c r="B17" s="5"/>
      <c r="C17" s="10" t="s">
        <v>30</v>
      </c>
      <c r="D17" s="15">
        <v>13.5</v>
      </c>
      <c r="E17" s="7"/>
      <c r="F17" s="5"/>
      <c r="G17" s="5"/>
      <c r="H17" s="7"/>
      <c r="I17" s="5"/>
      <c r="J17" s="5"/>
      <c r="K17" s="7"/>
    </row>
    <row r="18" spans="1:11" ht="12.75" customHeight="1">
      <c r="A18" s="5"/>
      <c r="B18" s="5"/>
      <c r="C18" s="10"/>
      <c r="D18" s="20"/>
      <c r="E18" s="7"/>
      <c r="F18" s="5"/>
      <c r="G18" s="5"/>
      <c r="H18" s="7"/>
      <c r="I18" s="5"/>
      <c r="J18" s="5"/>
      <c r="K18" s="7"/>
    </row>
    <row r="19" spans="1:11" ht="0.75" customHeight="1">
      <c r="A19" s="17">
        <f>(D10)/5</f>
        <v>14</v>
      </c>
      <c r="B19" s="17">
        <f>(F10)/2</f>
        <v>186.5</v>
      </c>
      <c r="C19" s="17">
        <f>(D13)*2</f>
        <v>82</v>
      </c>
      <c r="D19" s="17">
        <f>(D14)*2</f>
        <v>68</v>
      </c>
      <c r="E19" s="17">
        <f>(D15)*2</f>
        <v>52</v>
      </c>
      <c r="F19" s="17">
        <f>(D16)*2</f>
        <v>35</v>
      </c>
      <c r="G19" s="17">
        <f>(D12)+(C19)+(D19)+(E19)+(F19)+(D17)</f>
        <v>298.5</v>
      </c>
      <c r="H19" s="17">
        <f>(F12)/6</f>
        <v>6.333333333333333</v>
      </c>
      <c r="I19" s="17">
        <f>(G19)*(B19)</f>
        <v>55670.25</v>
      </c>
      <c r="J19" s="5">
        <f>(I19)+(H19)</f>
        <v>55676.583333333336</v>
      </c>
      <c r="K19" s="7"/>
    </row>
    <row r="20" spans="1:11" ht="12.75" customHeight="1" hidden="1">
      <c r="A20" s="17">
        <f>(D12)*(D12)</f>
        <v>2304</v>
      </c>
      <c r="B20" s="17">
        <v>3828.125</v>
      </c>
      <c r="C20" s="17">
        <v>2664.5</v>
      </c>
      <c r="D20" s="17">
        <v>1540.125</v>
      </c>
      <c r="E20" s="17">
        <v>760.5</v>
      </c>
      <c r="F20" s="17">
        <v>256</v>
      </c>
      <c r="G20" s="17">
        <f>(A20)+(B20)+(C20)+(D20)+(E20)+(F20)</f>
        <v>11353.25</v>
      </c>
      <c r="H20" s="5">
        <f>(B19)*(G19)</f>
        <v>55670.25</v>
      </c>
      <c r="I20" s="17">
        <f>(F12)/6</f>
        <v>6.333333333333333</v>
      </c>
      <c r="J20" s="17">
        <f>(D12)*(D13)</f>
        <v>1968</v>
      </c>
      <c r="K20" s="7"/>
    </row>
    <row r="21" spans="1:11" ht="12.75" customHeight="1" hidden="1">
      <c r="A21" s="17">
        <f>(D13)*(D14)</f>
        <v>1394</v>
      </c>
      <c r="B21" s="17">
        <f>(D14)*(D15)</f>
        <v>884</v>
      </c>
      <c r="C21" s="17">
        <f>(D15)*(D16)</f>
        <v>455</v>
      </c>
      <c r="D21" s="17">
        <f>(D16)*(D17)</f>
        <v>236.25</v>
      </c>
      <c r="E21" s="17">
        <f>(J20)+(A21)+(B21)+(C21)+(D21)</f>
        <v>4937.25</v>
      </c>
      <c r="F21" s="17">
        <f>(G20)+(E21)</f>
        <v>16290.5</v>
      </c>
      <c r="G21" s="17">
        <f>(F21)*(H19)</f>
        <v>103173.16666666666</v>
      </c>
      <c r="H21" s="17">
        <f>(F14)*5</f>
        <v>9153.223684210527</v>
      </c>
      <c r="I21" s="17">
        <f>(G21)+(H21)</f>
        <v>112326.39035087719</v>
      </c>
      <c r="J21" s="17">
        <f>(I19)+(G21)+(H21)</f>
        <v>167996.6403508772</v>
      </c>
      <c r="K21" s="7"/>
    </row>
    <row r="22" spans="1:11" ht="12.75" customHeight="1" hidden="1">
      <c r="A22" s="17">
        <f>(J21)*(A19)</f>
        <v>2351952.9649122804</v>
      </c>
      <c r="B22" s="17">
        <f>(A22)/12</f>
        <v>195996.0804093567</v>
      </c>
      <c r="C22" s="17">
        <f>(B23)*30</f>
        <v>6062684.031412493</v>
      </c>
      <c r="D22" s="17">
        <f>(C22)/(I10)</f>
        <v>1263.059173210936</v>
      </c>
      <c r="E22" s="17">
        <f>SQRT((D22))</f>
        <v>35.53954379576271</v>
      </c>
      <c r="F22" s="5">
        <f>(F16)*3.1415</f>
        <v>31.415000000000003</v>
      </c>
      <c r="G22" s="17">
        <f>(F22)/180</f>
        <v>0.17452777777777778</v>
      </c>
      <c r="H22" s="7"/>
      <c r="I22" s="5"/>
      <c r="J22" s="5"/>
      <c r="K22" s="7"/>
    </row>
    <row r="23" spans="1:11" ht="12.75" customHeight="1" hidden="1">
      <c r="A23" s="5"/>
      <c r="B23" s="5">
        <f>(B22)*(E23)</f>
        <v>202089.4677137498</v>
      </c>
      <c r="C23" s="17">
        <f>TAN(G22)</f>
        <v>0.17632167325208956</v>
      </c>
      <c r="D23" s="17">
        <f>(C23)*(C23)</f>
        <v>0.031089332458416632</v>
      </c>
      <c r="E23" s="17">
        <f>1+(D23)</f>
        <v>1.0310893324584167</v>
      </c>
      <c r="F23" s="5"/>
      <c r="G23" s="5"/>
      <c r="H23" s="7"/>
      <c r="I23" s="5"/>
      <c r="J23" s="5"/>
      <c r="K23" s="7"/>
    </row>
    <row r="24" spans="1:11" ht="12.75" customHeight="1">
      <c r="A24" s="5"/>
      <c r="B24" s="5"/>
      <c r="C24" s="5"/>
      <c r="D24" s="5"/>
      <c r="E24" s="7"/>
      <c r="F24" s="5"/>
      <c r="G24" s="5"/>
      <c r="H24" s="7"/>
      <c r="I24" s="5"/>
      <c r="J24" s="5"/>
      <c r="K24" s="7"/>
    </row>
    <row r="25" spans="1:13" ht="12.75" customHeight="1" hidden="1">
      <c r="A25" s="11" t="s">
        <v>31</v>
      </c>
      <c r="B25" s="5" t="s">
        <v>32</v>
      </c>
      <c r="C25" s="5"/>
      <c r="D25" s="5"/>
      <c r="E25" s="7"/>
      <c r="F25" s="5"/>
      <c r="G25" s="5"/>
      <c r="H25" s="7"/>
      <c r="I25" s="5"/>
      <c r="J25" s="5"/>
      <c r="K25" s="7"/>
      <c r="M25" s="1" t="s">
        <v>33</v>
      </c>
    </row>
    <row r="26" spans="1:11" ht="12.75" customHeight="1" hidden="1">
      <c r="A26" s="5"/>
      <c r="B26" s="5"/>
      <c r="C26" s="5"/>
      <c r="D26" s="5"/>
      <c r="E26" s="7"/>
      <c r="F26" s="5"/>
      <c r="G26" s="5"/>
      <c r="H26" s="7"/>
      <c r="I26" s="5"/>
      <c r="J26" s="5"/>
      <c r="K26" s="7"/>
    </row>
    <row r="27" spans="1:11" ht="12.75" customHeight="1" hidden="1">
      <c r="A27" s="11" t="s">
        <v>34</v>
      </c>
      <c r="B27" s="17" t="s">
        <v>35</v>
      </c>
      <c r="C27" s="5"/>
      <c r="D27" s="5"/>
      <c r="E27" s="7"/>
      <c r="F27" s="5"/>
      <c r="G27" s="5"/>
      <c r="H27" s="7"/>
      <c r="I27" s="5"/>
      <c r="J27" s="5"/>
      <c r="K27" s="7"/>
    </row>
    <row r="28" spans="1:11" ht="12.75" customHeight="1">
      <c r="A28" s="5"/>
      <c r="B28" s="5"/>
      <c r="C28" s="5"/>
      <c r="D28" s="5"/>
      <c r="E28" s="7"/>
      <c r="F28" s="5"/>
      <c r="G28" s="5"/>
      <c r="H28" s="7"/>
      <c r="I28" s="5"/>
      <c r="J28" s="5"/>
      <c r="K28" s="7"/>
    </row>
    <row r="29" spans="1:11" ht="12.75" customHeight="1">
      <c r="A29" s="21" t="s">
        <v>39</v>
      </c>
      <c r="B29" s="5"/>
      <c r="C29" s="5"/>
      <c r="D29" s="5"/>
      <c r="E29" s="7"/>
      <c r="F29" s="5"/>
      <c r="G29" s="5"/>
      <c r="H29" s="7"/>
      <c r="I29" s="5"/>
      <c r="J29" s="5"/>
      <c r="K29" s="7"/>
    </row>
    <row r="30" spans="1:11" ht="12.75" customHeight="1">
      <c r="A30" s="21"/>
      <c r="B30" s="5" t="s">
        <v>40</v>
      </c>
      <c r="C30" s="5"/>
      <c r="D30" s="5"/>
      <c r="E30" s="7"/>
      <c r="F30" s="5"/>
      <c r="G30" s="5"/>
      <c r="H30" s="7"/>
      <c r="I30" s="5"/>
      <c r="J30" s="5"/>
      <c r="K30" s="7"/>
    </row>
    <row r="31" spans="1:11" ht="12.75" customHeight="1">
      <c r="A31" s="5"/>
      <c r="B31" s="5"/>
      <c r="C31" s="5"/>
      <c r="D31" s="5"/>
      <c r="E31" s="7"/>
      <c r="F31" s="5"/>
      <c r="G31" s="5"/>
      <c r="H31" s="7"/>
      <c r="I31" s="5"/>
      <c r="J31" s="5"/>
      <c r="K31" s="7"/>
    </row>
    <row r="32" spans="1:11" ht="12.75" customHeight="1">
      <c r="A32" s="5"/>
      <c r="B32" s="21" t="s">
        <v>38</v>
      </c>
      <c r="C32" s="5"/>
      <c r="D32" s="5"/>
      <c r="E32" s="7"/>
      <c r="F32" s="5"/>
      <c r="G32" s="5"/>
      <c r="H32" s="7"/>
      <c r="I32" s="5"/>
      <c r="J32" s="5"/>
      <c r="K32" s="7"/>
    </row>
    <row r="33" spans="1:11" ht="12.75" customHeight="1">
      <c r="A33" s="5"/>
      <c r="B33" s="5"/>
      <c r="C33" s="5"/>
      <c r="D33" s="5"/>
      <c r="E33" s="7"/>
      <c r="F33" s="5"/>
      <c r="G33" s="5"/>
      <c r="H33" s="7"/>
      <c r="I33" s="5"/>
      <c r="J33" s="5"/>
      <c r="K33" s="7"/>
    </row>
    <row r="34" ht="12.75" customHeight="1">
      <c r="F34" s="4"/>
    </row>
  </sheetData>
  <sheetProtection password="EF11" sheet="1" objects="1" scenarios="1"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showOutlineSymbols="0" zoomScaleSheetLayoutView="100" workbookViewId="0" topLeftCell="A1">
      <selection activeCell="A1" sqref="A1"/>
    </sheetView>
  </sheetViews>
  <sheetFormatPr defaultColWidth="9.140625" defaultRowHeight="12.75" customHeight="1"/>
  <cols>
    <col min="2" max="2" width="10.7109375" style="1" customWidth="1"/>
  </cols>
  <sheetData>
    <row r="1" spans="1:6" ht="12.75" customHeight="1">
      <c r="A1" s="3"/>
      <c r="F1" s="1" t="s">
        <v>36</v>
      </c>
    </row>
    <row r="3" ht="12.75" customHeight="1">
      <c r="F3" s="1" t="s">
        <v>37</v>
      </c>
    </row>
    <row r="5" ht="12.75" customHeight="1">
      <c r="A5" s="2"/>
    </row>
  </sheetData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workbookViewId="0" topLeftCell="A1">
      <selection activeCell="A1" sqref="A1"/>
    </sheetView>
  </sheetViews>
  <sheetFormatPr defaultColWidth="9.140625" defaultRowHeight="12.75" customHeight="1"/>
  <sheetData/>
  <printOptions/>
  <pageMargins left="0.75" right="0.75" top="1" bottom="1" header="0.499" footer="0.499"/>
  <pageSetup firstPageNumber="1" useFirstPageNumber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 Baade</cp:lastModifiedBy>
  <dcterms:created xsi:type="dcterms:W3CDTF">2007-11-13T00:30:11Z</dcterms:created>
  <dcterms:modified xsi:type="dcterms:W3CDTF">2007-11-13T00:32:41Z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